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транспорт\"/>
    </mc:Choice>
  </mc:AlternateContent>
  <bookViews>
    <workbookView xWindow="480" yWindow="90" windowWidth="19440" windowHeight="12240"/>
  </bookViews>
  <sheets>
    <sheet name="Сметный расчет" sheetId="2" r:id="rId1"/>
  </sheets>
  <calcPr calcId="162913" calcMode="manual"/>
</workbook>
</file>

<file path=xl/calcChain.xml><?xml version="1.0" encoding="utf-8"?>
<calcChain xmlns="http://schemas.openxmlformats.org/spreadsheetml/2006/main">
  <c r="O19" i="2" l="1"/>
  <c r="N19" i="2"/>
  <c r="L8" i="2"/>
  <c r="N8" i="2" s="1"/>
  <c r="O8" i="2" s="1"/>
  <c r="L7" i="2"/>
  <c r="O9" i="2"/>
  <c r="O10" i="2"/>
  <c r="O11" i="2"/>
  <c r="O12" i="2"/>
  <c r="O13" i="2"/>
  <c r="O14" i="2"/>
  <c r="O15" i="2"/>
  <c r="O16" i="2"/>
  <c r="O17" i="2"/>
  <c r="N10" i="2"/>
  <c r="N11" i="2"/>
  <c r="N12" i="2"/>
  <c r="N13" i="2"/>
  <c r="N14" i="2"/>
  <c r="N15" i="2"/>
  <c r="N16" i="2"/>
  <c r="N17" i="2"/>
  <c r="N18" i="2"/>
  <c r="N9" i="2"/>
  <c r="L17" i="2"/>
  <c r="L18" i="2"/>
  <c r="L16" i="2"/>
  <c r="L14" i="2"/>
  <c r="L15" i="2"/>
  <c r="L13" i="2"/>
  <c r="L11" i="2"/>
  <c r="L12" i="2"/>
  <c r="L10" i="2"/>
  <c r="L9" i="2"/>
  <c r="N7" i="2"/>
  <c r="O7" i="2" s="1"/>
  <c r="M19" i="2"/>
  <c r="E18" i="2" l="1"/>
  <c r="E17" i="2"/>
  <c r="E16" i="2"/>
  <c r="E15" i="2"/>
  <c r="E14" i="2"/>
  <c r="E13" i="2"/>
  <c r="E12" i="2"/>
  <c r="E11" i="2"/>
  <c r="E10" i="2"/>
  <c r="E9" i="2" l="1"/>
  <c r="E7" i="2"/>
  <c r="E8" i="2" l="1"/>
  <c r="C2" i="2" l="1"/>
</calcChain>
</file>

<file path=xl/sharedStrings.xml><?xml version="1.0" encoding="utf-8"?>
<sst xmlns="http://schemas.openxmlformats.org/spreadsheetml/2006/main" count="41" uniqueCount="26">
  <si>
    <t>код ИП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</si>
  <si>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</si>
  <si>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</si>
  <si>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</si>
  <si>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</si>
  <si>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</si>
  <si>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</si>
  <si>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</si>
  <si>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</si>
  <si>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</si>
  <si>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Источник ценовой информации</t>
  </si>
  <si>
    <t>Дата составления/подписания</t>
  </si>
  <si>
    <t>Дефлятор 2020/2021</t>
  </si>
  <si>
    <t>Дефлятор 2021/2022</t>
  </si>
  <si>
    <t>Дефлятор 2022/2023</t>
  </si>
  <si>
    <t>Дефлятор 2023/2024</t>
  </si>
  <si>
    <t>Дефлятор 2024/2025</t>
  </si>
  <si>
    <t>В ценах 2023 г.</t>
  </si>
  <si>
    <t>Козлова К.А.</t>
  </si>
  <si>
    <t>N_000-26-1-07.10-0219</t>
  </si>
  <si>
    <t>Расчет выполнен в соответсвии с действующим договорм поставки от 09.12.2022 № 579/597/22</t>
  </si>
  <si>
    <t>Договор поставки от 09.12.2022 № 579/597/22 (390945)</t>
  </si>
  <si>
    <t>Договор поставки от 09.12.2022 № 579/597/22 ( 390995)</t>
  </si>
  <si>
    <t>Инженер отдела инвестиций</t>
  </si>
  <si>
    <t>Приобретение легковых бригадных автомобилей (18 шт.)</t>
  </si>
  <si>
    <t>Гос.пошлина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</si>
</sst>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68" formatCode="0.0000000"/>
    <numFmt numFmtId="170" formatCode="0.0000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3" fillId="0" borderId="0"/>
    <xf numFmtId="166" fontId="7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10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horizontal="left"/>
    </xf>
    <xf numFmtId="0" fontId="12" fillId="0" borderId="0" xfId="0" applyFont="1"/>
    <xf numFmtId="14" fontId="0" fillId="0" borderId="0" xfId="0" applyNumberFormat="1" applyFont="1"/>
    <xf numFmtId="0" fontId="4" fillId="0" borderId="2" xfId="0" applyFont="1" applyBorder="1" applyAlignment="1">
      <alignment wrapText="1"/>
    </xf>
    <xf numFmtId="0" fontId="0" fillId="0" borderId="0" xfId="0"/>
    <xf numFmtId="167" fontId="6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14" fontId="0" fillId="0" borderId="0" xfId="0" applyNumberFormat="1" applyFont="1" applyAlignment="1">
      <alignment horizontal="right"/>
    </xf>
    <xf numFmtId="168" fontId="0" fillId="0" borderId="0" xfId="0" applyNumberFormat="1"/>
    <xf numFmtId="0" fontId="14" fillId="0" borderId="0" xfId="0" applyFont="1" applyAlignment="1">
      <alignment horizontal="right"/>
    </xf>
    <xf numFmtId="0" fontId="13" fillId="0" borderId="2" xfId="0" applyFont="1" applyBorder="1" applyAlignment="1"/>
    <xf numFmtId="0" fontId="6" fillId="0" borderId="3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170" fontId="5" fillId="0" borderId="1" xfId="1" applyNumberFormat="1" applyFont="1" applyFill="1" applyBorder="1" applyAlignment="1">
      <alignment horizontal="center" vertical="center"/>
    </xf>
    <xf numFmtId="170" fontId="0" fillId="0" borderId="0" xfId="0" applyNumberFormat="1"/>
  </cellXfs>
  <cellStyles count="20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4 2 2" xfId="19"/>
    <cellStyle name="Обычный 4 2 3" xfId="17"/>
    <cellStyle name="Обычный 4 3" xfId="18"/>
    <cellStyle name="Обычный 4 4" xfId="16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1"/>
  <sheetViews>
    <sheetView tabSelected="1" workbookViewId="0">
      <selection activeCell="I24" sqref="I24"/>
    </sheetView>
  </sheetViews>
  <sheetFormatPr defaultRowHeight="12.75" x14ac:dyDescent="0.2"/>
  <cols>
    <col min="1" max="1" width="10.7109375" customWidth="1"/>
    <col min="2" max="2" width="21.85546875" customWidth="1"/>
    <col min="3" max="3" width="34.140625" customWidth="1"/>
    <col min="4" max="4" width="42.85546875" customWidth="1"/>
    <col min="5" max="5" width="13.140625" customWidth="1"/>
    <col min="6" max="6" width="12" customWidth="1"/>
    <col min="7" max="11" width="12" style="14" customWidth="1"/>
    <col min="12" max="12" width="15.42578125" customWidth="1"/>
    <col min="13" max="13" width="12.5703125" customWidth="1"/>
    <col min="14" max="14" width="15.28515625" customWidth="1"/>
    <col min="15" max="15" width="13.7109375" customWidth="1"/>
  </cols>
  <sheetData>
    <row r="2" spans="1:16" x14ac:dyDescent="0.2">
      <c r="C2" s="11" t="str">
        <f>CONCATENATE("Сметный расчет по ИП ",B7,"; ",C7)</f>
        <v>Сметный расчет по ИП N_000-26-1-07.10-0219; Приобретение легковых бригадных автомобилей (18 шт.)</v>
      </c>
      <c r="D2" s="11"/>
    </row>
    <row r="4" spans="1:16" ht="39" customHeight="1" x14ac:dyDescent="0.2">
      <c r="A4" s="13"/>
      <c r="B4" s="13"/>
      <c r="C4" s="13"/>
      <c r="D4" s="13"/>
      <c r="E4" s="20" t="s">
        <v>20</v>
      </c>
      <c r="F4" s="20"/>
      <c r="G4" s="20"/>
      <c r="H4" s="20"/>
      <c r="I4" s="20"/>
      <c r="J4" s="20"/>
      <c r="K4" s="20"/>
      <c r="L4" s="20"/>
      <c r="M4" s="13"/>
      <c r="N4" s="13"/>
      <c r="O4" s="19" t="s">
        <v>17</v>
      </c>
      <c r="P4" s="14"/>
    </row>
    <row r="5" spans="1:16" ht="60" x14ac:dyDescent="0.2">
      <c r="A5" s="4" t="s">
        <v>1</v>
      </c>
      <c r="B5" s="4" t="s">
        <v>0</v>
      </c>
      <c r="C5" s="4" t="s">
        <v>6</v>
      </c>
      <c r="D5" s="4" t="s">
        <v>10</v>
      </c>
      <c r="E5" s="4" t="s">
        <v>2</v>
      </c>
      <c r="F5" s="4" t="s">
        <v>8</v>
      </c>
      <c r="G5" s="4" t="s">
        <v>12</v>
      </c>
      <c r="H5" s="4" t="s">
        <v>13</v>
      </c>
      <c r="I5" s="4" t="s">
        <v>14</v>
      </c>
      <c r="J5" s="4" t="s">
        <v>15</v>
      </c>
      <c r="K5" s="4" t="s">
        <v>16</v>
      </c>
      <c r="L5" s="4" t="s">
        <v>4</v>
      </c>
      <c r="M5" s="4" t="s">
        <v>7</v>
      </c>
      <c r="N5" s="4" t="s">
        <v>3</v>
      </c>
      <c r="O5" s="6" t="s">
        <v>5</v>
      </c>
      <c r="P5" s="14"/>
    </row>
    <row r="6" spans="1:16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8</v>
      </c>
      <c r="H6" s="4">
        <v>9</v>
      </c>
      <c r="I6" s="4">
        <v>10</v>
      </c>
      <c r="J6" s="4">
        <v>11</v>
      </c>
      <c r="K6" s="4">
        <v>12</v>
      </c>
      <c r="L6" s="4">
        <v>13</v>
      </c>
      <c r="M6" s="4">
        <v>14</v>
      </c>
      <c r="N6" s="4">
        <v>15</v>
      </c>
      <c r="O6" s="4">
        <v>16</v>
      </c>
    </row>
    <row r="7" spans="1:16" ht="24" customHeight="1" x14ac:dyDescent="0.2">
      <c r="A7" s="24">
        <v>2023</v>
      </c>
      <c r="B7" s="24" t="s">
        <v>19</v>
      </c>
      <c r="C7" s="24" t="s">
        <v>24</v>
      </c>
      <c r="D7" s="21" t="s">
        <v>22</v>
      </c>
      <c r="E7" s="8">
        <f>F7*1.2</f>
        <v>1404.5</v>
      </c>
      <c r="F7" s="8">
        <v>1170.4166666666667</v>
      </c>
      <c r="G7" s="15">
        <v>1.0493540000000001</v>
      </c>
      <c r="H7" s="15">
        <v>1.1387439215858601</v>
      </c>
      <c r="I7" s="15">
        <v>1.0589170681014</v>
      </c>
      <c r="J7" s="15">
        <v>1.0530227480021099</v>
      </c>
      <c r="K7" s="15">
        <v>1.0479425908912801</v>
      </c>
      <c r="L7" s="8">
        <f>F7</f>
        <v>1170.4166666666667</v>
      </c>
      <c r="M7" s="2">
        <v>4</v>
      </c>
      <c r="N7" s="8">
        <f>L7*M7</f>
        <v>4681.666666666667</v>
      </c>
      <c r="O7" s="8">
        <f>ROUND(N7*1.2,5)</f>
        <v>5618</v>
      </c>
    </row>
    <row r="8" spans="1:16" s="14" customFormat="1" x14ac:dyDescent="0.2">
      <c r="A8" s="25"/>
      <c r="B8" s="25"/>
      <c r="C8" s="25"/>
      <c r="D8" s="21" t="s">
        <v>21</v>
      </c>
      <c r="E8" s="8">
        <f>F8*1.2</f>
        <v>1379.5000000000002</v>
      </c>
      <c r="F8" s="8">
        <v>1149.5833333333335</v>
      </c>
      <c r="G8" s="15">
        <v>1.0493540000000001</v>
      </c>
      <c r="H8" s="15">
        <v>1.1387439215858601</v>
      </c>
      <c r="I8" s="15">
        <v>1.0589170681014</v>
      </c>
      <c r="J8" s="15">
        <v>1.0530227480021099</v>
      </c>
      <c r="K8" s="15">
        <v>1.0479425908912801</v>
      </c>
      <c r="L8" s="8">
        <f>F8</f>
        <v>1149.5833333333335</v>
      </c>
      <c r="M8" s="2">
        <v>4</v>
      </c>
      <c r="N8" s="8">
        <f t="shared" ref="N8:N17" si="0">L8*M8</f>
        <v>4598.3333333333339</v>
      </c>
      <c r="O8" s="8">
        <f t="shared" ref="O8:O18" si="1">ROUND(N8*1.2,5)</f>
        <v>5518</v>
      </c>
    </row>
    <row r="9" spans="1:16" s="14" customFormat="1" x14ac:dyDescent="0.2">
      <c r="A9" s="22"/>
      <c r="B9" s="22"/>
      <c r="C9" s="22" t="s">
        <v>25</v>
      </c>
      <c r="D9" s="21"/>
      <c r="E9" s="8">
        <f>F9*1.2</f>
        <v>3.5999999999999996</v>
      </c>
      <c r="F9" s="8">
        <v>3</v>
      </c>
      <c r="G9" s="15">
        <v>1.0493540000000001</v>
      </c>
      <c r="H9" s="15">
        <v>1.1387439215858601</v>
      </c>
      <c r="I9" s="15">
        <v>1.0589170681014</v>
      </c>
      <c r="J9" s="15">
        <v>1.0530227480021099</v>
      </c>
      <c r="K9" s="15">
        <v>1.0479425908912801</v>
      </c>
      <c r="L9" s="8">
        <f>F9</f>
        <v>3</v>
      </c>
      <c r="M9" s="2"/>
      <c r="N9" s="8">
        <f>L9*(M8+M7)</f>
        <v>24</v>
      </c>
      <c r="O9" s="8">
        <f t="shared" si="1"/>
        <v>28.8</v>
      </c>
    </row>
    <row r="10" spans="1:16" ht="19.5" customHeight="1" x14ac:dyDescent="0.2">
      <c r="A10" s="24">
        <v>2026</v>
      </c>
      <c r="B10" s="24" t="s">
        <v>19</v>
      </c>
      <c r="C10" s="24" t="s">
        <v>24</v>
      </c>
      <c r="D10" s="21" t="s">
        <v>22</v>
      </c>
      <c r="E10" s="8">
        <f>F10*1.2</f>
        <v>1404.5</v>
      </c>
      <c r="F10" s="8">
        <v>1170.4166666666667</v>
      </c>
      <c r="G10" s="15">
        <v>1.0493540000000001</v>
      </c>
      <c r="H10" s="15">
        <v>1.1387439215858601</v>
      </c>
      <c r="I10" s="15">
        <v>1.0589170681014</v>
      </c>
      <c r="J10" s="15">
        <v>1.0530227480021099</v>
      </c>
      <c r="K10" s="15">
        <v>1.0479425908912801</v>
      </c>
      <c r="L10" s="8">
        <f>ROUND(F10*I10*J10*K10*K10,5)</f>
        <v>1433.22766</v>
      </c>
      <c r="M10" s="2">
        <v>1</v>
      </c>
      <c r="N10" s="8">
        <f t="shared" ref="N10" si="2">L10*M10</f>
        <v>1433.22766</v>
      </c>
      <c r="O10" s="8">
        <f t="shared" si="1"/>
        <v>1719.87319</v>
      </c>
    </row>
    <row r="11" spans="1:16" x14ac:dyDescent="0.2">
      <c r="A11" s="25"/>
      <c r="B11" s="25"/>
      <c r="C11" s="25"/>
      <c r="D11" s="21" t="s">
        <v>21</v>
      </c>
      <c r="E11" s="8">
        <f>F11*1.2</f>
        <v>1379.5000000000002</v>
      </c>
      <c r="F11" s="8">
        <v>1149.5833333333335</v>
      </c>
      <c r="G11" s="15">
        <v>1.0493540000000001</v>
      </c>
      <c r="H11" s="15">
        <v>1.1387439215858601</v>
      </c>
      <c r="I11" s="15">
        <v>1.0589170681014</v>
      </c>
      <c r="J11" s="15">
        <v>1.0530227480021099</v>
      </c>
      <c r="K11" s="15">
        <v>1.0479425908912801</v>
      </c>
      <c r="L11" s="8">
        <f t="shared" ref="L11:L12" si="3">ROUND(F11*I11*J11*K11*K11,5)</f>
        <v>1407.71631</v>
      </c>
      <c r="M11" s="2">
        <v>3</v>
      </c>
      <c r="N11" s="8">
        <f t="shared" si="0"/>
        <v>4223.1489300000003</v>
      </c>
      <c r="O11" s="8">
        <f t="shared" si="1"/>
        <v>5067.7787200000002</v>
      </c>
    </row>
    <row r="12" spans="1:16" x14ac:dyDescent="0.2">
      <c r="A12" s="23"/>
      <c r="B12" s="23"/>
      <c r="C12" s="23" t="s">
        <v>25</v>
      </c>
      <c r="D12" s="21"/>
      <c r="E12" s="8">
        <f>F12*1.2</f>
        <v>3.5999999999999996</v>
      </c>
      <c r="F12" s="8">
        <v>3</v>
      </c>
      <c r="G12" s="15">
        <v>1.0493540000000001</v>
      </c>
      <c r="H12" s="15">
        <v>1.1387439215858601</v>
      </c>
      <c r="I12" s="15">
        <v>1.0589170681014</v>
      </c>
      <c r="J12" s="15">
        <v>1.0530227480021099</v>
      </c>
      <c r="K12" s="15">
        <v>1.0479425908912801</v>
      </c>
      <c r="L12" s="8">
        <f t="shared" si="3"/>
        <v>3.6736300000000002</v>
      </c>
      <c r="M12" s="2"/>
      <c r="N12" s="8">
        <f t="shared" ref="N12" si="4">L12*(M11+M10)</f>
        <v>14.694520000000001</v>
      </c>
      <c r="O12" s="8">
        <f t="shared" si="1"/>
        <v>17.633420000000001</v>
      </c>
    </row>
    <row r="13" spans="1:16" x14ac:dyDescent="0.2">
      <c r="A13" s="24">
        <v>2027</v>
      </c>
      <c r="B13" s="24" t="s">
        <v>19</v>
      </c>
      <c r="C13" s="24" t="s">
        <v>24</v>
      </c>
      <c r="D13" s="21" t="s">
        <v>22</v>
      </c>
      <c r="E13" s="8">
        <f>F13*1.2</f>
        <v>1404.5</v>
      </c>
      <c r="F13" s="8">
        <v>1170.4166666666667</v>
      </c>
      <c r="G13" s="15">
        <v>1.0493540000000001</v>
      </c>
      <c r="H13" s="15">
        <v>1.1387439215858601</v>
      </c>
      <c r="I13" s="15">
        <v>1.0589170681014</v>
      </c>
      <c r="J13" s="15">
        <v>1.0530227480021099</v>
      </c>
      <c r="K13" s="15">
        <v>1.0479425908912801</v>
      </c>
      <c r="L13" s="8">
        <f>ROUND(F13*I13*J13*K13*K13*K13,5)</f>
        <v>1501.94031</v>
      </c>
      <c r="M13" s="2">
        <v>0</v>
      </c>
      <c r="N13" s="8">
        <f t="shared" ref="N13" si="5">L13*M13</f>
        <v>0</v>
      </c>
      <c r="O13" s="8">
        <f t="shared" si="1"/>
        <v>0</v>
      </c>
    </row>
    <row r="14" spans="1:16" x14ac:dyDescent="0.2">
      <c r="A14" s="25"/>
      <c r="B14" s="25"/>
      <c r="C14" s="25"/>
      <c r="D14" s="21" t="s">
        <v>21</v>
      </c>
      <c r="E14" s="8">
        <f>F14*1.2</f>
        <v>1379.5000000000002</v>
      </c>
      <c r="F14" s="8">
        <v>1149.5833333333335</v>
      </c>
      <c r="G14" s="15">
        <v>1.0493540000000001</v>
      </c>
      <c r="H14" s="15">
        <v>1.1387439215858601</v>
      </c>
      <c r="I14" s="15">
        <v>1.0589170681014</v>
      </c>
      <c r="J14" s="15">
        <v>1.0530227480021099</v>
      </c>
      <c r="K14" s="15">
        <v>1.0479425908912801</v>
      </c>
      <c r="L14" s="8">
        <f t="shared" ref="L14:L15" si="6">ROUND(F14*I14*J14*K14*K14*K14,5)</f>
        <v>1475.20588</v>
      </c>
      <c r="M14" s="2">
        <v>2</v>
      </c>
      <c r="N14" s="8">
        <f t="shared" si="0"/>
        <v>2950.41176</v>
      </c>
      <c r="O14" s="8">
        <f t="shared" si="1"/>
        <v>3540.4941100000001</v>
      </c>
    </row>
    <row r="15" spans="1:16" x14ac:dyDescent="0.2">
      <c r="A15" s="23"/>
      <c r="B15" s="23"/>
      <c r="C15" s="23" t="s">
        <v>25</v>
      </c>
      <c r="D15" s="21"/>
      <c r="E15" s="8">
        <f>F15*1.2</f>
        <v>3.5999999999999996</v>
      </c>
      <c r="F15" s="8">
        <v>3</v>
      </c>
      <c r="G15" s="15">
        <v>1.0493540000000001</v>
      </c>
      <c r="H15" s="15">
        <v>1.1387439215858601</v>
      </c>
      <c r="I15" s="15">
        <v>1.0589170681014</v>
      </c>
      <c r="J15" s="15">
        <v>1.0530227480021099</v>
      </c>
      <c r="K15" s="15">
        <v>1.0479425908912801</v>
      </c>
      <c r="L15" s="8">
        <f t="shared" si="6"/>
        <v>3.8497599999999998</v>
      </c>
      <c r="M15" s="2"/>
      <c r="N15" s="8">
        <f t="shared" ref="N15" si="7">L15*(M14+M13)</f>
        <v>7.6995199999999997</v>
      </c>
      <c r="O15" s="8">
        <f t="shared" si="1"/>
        <v>9.2394200000000009</v>
      </c>
    </row>
    <row r="16" spans="1:16" x14ac:dyDescent="0.2">
      <c r="A16" s="24">
        <v>2028</v>
      </c>
      <c r="B16" s="24" t="s">
        <v>19</v>
      </c>
      <c r="C16" s="24" t="s">
        <v>24</v>
      </c>
      <c r="D16" s="21" t="s">
        <v>22</v>
      </c>
      <c r="E16" s="8">
        <f>F16*1.2</f>
        <v>1404.5</v>
      </c>
      <c r="F16" s="8">
        <v>1170.4166666666667</v>
      </c>
      <c r="G16" s="15">
        <v>1.0493540000000001</v>
      </c>
      <c r="H16" s="15">
        <v>1.1387439215858601</v>
      </c>
      <c r="I16" s="15">
        <v>1.0589170681014</v>
      </c>
      <c r="J16" s="15">
        <v>1.0530227480021099</v>
      </c>
      <c r="K16" s="15">
        <v>1.0479425908912801</v>
      </c>
      <c r="L16" s="8">
        <f>ROUND(F16*I16*J16*K16*K16*K16*K16,5)</f>
        <v>1573.94722</v>
      </c>
      <c r="M16" s="2">
        <v>3</v>
      </c>
      <c r="N16" s="8">
        <f t="shared" ref="N16" si="8">L16*M16</f>
        <v>4721.84166</v>
      </c>
      <c r="O16" s="8">
        <f t="shared" si="1"/>
        <v>5666.2099900000003</v>
      </c>
    </row>
    <row r="17" spans="1:15" x14ac:dyDescent="0.2">
      <c r="A17" s="25"/>
      <c r="B17" s="25"/>
      <c r="C17" s="25"/>
      <c r="D17" s="21" t="s">
        <v>21</v>
      </c>
      <c r="E17" s="8">
        <f>F17*1.2</f>
        <v>1379.5000000000002</v>
      </c>
      <c r="F17" s="8">
        <v>1149.5833333333335</v>
      </c>
      <c r="G17" s="15">
        <v>1.0493540000000001</v>
      </c>
      <c r="H17" s="15">
        <v>1.1387439215858601</v>
      </c>
      <c r="I17" s="15">
        <v>1.0589170681014</v>
      </c>
      <c r="J17" s="15">
        <v>1.0530227480021099</v>
      </c>
      <c r="K17" s="15">
        <v>1.0479425908912801</v>
      </c>
      <c r="L17" s="8">
        <f t="shared" ref="L17:L18" si="9">ROUND(F17*I17*J17*K17*K17*K17*K17,5)</f>
        <v>1545.9310700000001</v>
      </c>
      <c r="M17" s="2">
        <v>1</v>
      </c>
      <c r="N17" s="8">
        <f t="shared" si="0"/>
        <v>1545.9310700000001</v>
      </c>
      <c r="O17" s="8">
        <f t="shared" si="1"/>
        <v>1855.1172799999999</v>
      </c>
    </row>
    <row r="18" spans="1:15" x14ac:dyDescent="0.2">
      <c r="A18" s="23"/>
      <c r="B18" s="23"/>
      <c r="C18" s="23" t="s">
        <v>25</v>
      </c>
      <c r="D18" s="21"/>
      <c r="E18" s="8">
        <f>F18*1.2</f>
        <v>3.5999999999999996</v>
      </c>
      <c r="F18" s="8">
        <v>3</v>
      </c>
      <c r="G18" s="15">
        <v>1.0493540000000001</v>
      </c>
      <c r="H18" s="15">
        <v>1.1387439215858601</v>
      </c>
      <c r="I18" s="15">
        <v>1.0589170681014</v>
      </c>
      <c r="J18" s="15">
        <v>1.0530227480021099</v>
      </c>
      <c r="K18" s="15">
        <v>1.0479425908912801</v>
      </c>
      <c r="L18" s="8">
        <f t="shared" si="9"/>
        <v>4.0343299999999997</v>
      </c>
      <c r="M18" s="2"/>
      <c r="N18" s="8">
        <f t="shared" ref="N18" si="10">L18*(M17+M16)</f>
        <v>16.137319999999999</v>
      </c>
      <c r="O18" s="8">
        <v>19.364799999999999</v>
      </c>
    </row>
    <row r="19" spans="1:15" x14ac:dyDescent="0.2">
      <c r="A19" s="3" t="s">
        <v>9</v>
      </c>
      <c r="B19" s="1"/>
      <c r="C19" s="1"/>
      <c r="D19" s="2"/>
      <c r="E19" s="7"/>
      <c r="F19" s="7"/>
      <c r="G19" s="7"/>
      <c r="H19" s="7"/>
      <c r="I19" s="7"/>
      <c r="J19" s="7"/>
      <c r="K19" s="7"/>
      <c r="L19" s="7"/>
      <c r="M19" s="9">
        <f>SUM(M7:M18)</f>
        <v>18</v>
      </c>
      <c r="N19" s="26">
        <f>ROUND(SUM(N7:N18),5)</f>
        <v>24217.09244</v>
      </c>
      <c r="O19" s="26">
        <f>ROUND(SUM(O7:O18),5)</f>
        <v>29060.51093</v>
      </c>
    </row>
    <row r="21" spans="1:15" x14ac:dyDescent="0.2">
      <c r="D21" s="5"/>
      <c r="E21" s="5"/>
      <c r="F21" s="5"/>
      <c r="G21" s="5"/>
      <c r="H21" s="5"/>
      <c r="I21" s="5"/>
      <c r="J21" s="5"/>
      <c r="K21" s="5"/>
    </row>
    <row r="22" spans="1:15" x14ac:dyDescent="0.2">
      <c r="D22" s="5" t="s">
        <v>23</v>
      </c>
      <c r="E22" s="5"/>
      <c r="F22" s="16" t="s">
        <v>18</v>
      </c>
      <c r="G22" s="5"/>
      <c r="H22" s="5"/>
      <c r="I22" s="5"/>
      <c r="J22" s="5"/>
      <c r="K22" s="5"/>
    </row>
    <row r="23" spans="1:15" x14ac:dyDescent="0.2">
      <c r="D23" s="10"/>
      <c r="E23" s="5"/>
      <c r="F23" s="16"/>
      <c r="G23" s="5"/>
      <c r="H23" s="5"/>
      <c r="I23" s="5"/>
      <c r="J23" s="5"/>
      <c r="K23" s="5"/>
      <c r="N23" s="27"/>
      <c r="O23" s="18"/>
    </row>
    <row r="24" spans="1:15" x14ac:dyDescent="0.2">
      <c r="D24" s="5" t="s">
        <v>11</v>
      </c>
      <c r="E24" s="5"/>
      <c r="F24" s="17">
        <v>44946</v>
      </c>
      <c r="G24" s="12"/>
      <c r="H24" s="12"/>
      <c r="I24" s="12"/>
      <c r="J24" s="12"/>
      <c r="K24" s="12"/>
    </row>
    <row r="25" spans="1:15" x14ac:dyDescent="0.2">
      <c r="D25" s="5"/>
      <c r="E25" s="5"/>
      <c r="F25" s="5"/>
      <c r="G25" s="5"/>
      <c r="H25" s="5"/>
      <c r="I25" s="5"/>
      <c r="J25" s="5"/>
      <c r="K25" s="5"/>
    </row>
    <row r="26" spans="1:15" x14ac:dyDescent="0.2">
      <c r="D26" s="5"/>
      <c r="E26" s="5"/>
      <c r="F26" s="5"/>
      <c r="G26" s="5"/>
      <c r="H26" s="5"/>
      <c r="I26" s="5"/>
      <c r="J26" s="5"/>
      <c r="K26" s="5"/>
    </row>
    <row r="27" spans="1:15" x14ac:dyDescent="0.2">
      <c r="D27" s="5"/>
      <c r="E27" s="5"/>
      <c r="F27" s="5"/>
      <c r="G27" s="5"/>
      <c r="H27" s="5"/>
      <c r="I27" s="5"/>
      <c r="J27" s="5"/>
      <c r="K27" s="5"/>
    </row>
    <row r="28" spans="1:15" x14ac:dyDescent="0.2">
      <c r="D28" s="5"/>
      <c r="E28" s="5"/>
      <c r="F28" s="5"/>
      <c r="G28" s="5"/>
      <c r="H28" s="5"/>
      <c r="I28" s="5"/>
      <c r="J28" s="5"/>
      <c r="K28" s="5"/>
    </row>
    <row r="29" spans="1:15" x14ac:dyDescent="0.2">
      <c r="D29" s="5"/>
      <c r="E29" s="5"/>
      <c r="F29" s="5"/>
      <c r="G29" s="5"/>
      <c r="H29" s="5"/>
      <c r="I29" s="5"/>
      <c r="J29" s="5"/>
      <c r="K29" s="5"/>
    </row>
    <row r="30" spans="1:15" x14ac:dyDescent="0.2">
      <c r="D30" s="5"/>
      <c r="E30" s="5"/>
      <c r="F30" s="5"/>
      <c r="G30" s="5"/>
      <c r="H30" s="5"/>
      <c r="I30" s="5"/>
      <c r="J30" s="5"/>
      <c r="K30" s="5"/>
    </row>
    <row r="31" spans="1:15" x14ac:dyDescent="0.2">
      <c r="D31" s="5"/>
      <c r="E31" s="5"/>
      <c r="F31" s="5"/>
      <c r="G31" s="5"/>
      <c r="H31" s="5"/>
      <c r="I31" s="5"/>
      <c r="J31" s="5"/>
      <c r="K31" s="5"/>
    </row>
  </sheetData>
  <mergeCells count="12">
    <mergeCell ref="A16:A17"/>
    <mergeCell ref="B16:B17"/>
    <mergeCell ref="C16:C17"/>
    <mergeCell ref="A10:A11"/>
    <mergeCell ref="B10:B11"/>
    <mergeCell ref="C10:C11"/>
    <mergeCell ref="A13:A14"/>
    <mergeCell ref="B13:B14"/>
    <mergeCell ref="C13:C14"/>
    <mergeCell ref="B7:B8"/>
    <mergeCell ref="A7:A8"/>
    <mergeCell ref="C7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Сметный 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Латынский Сергей Андреевич</cp:lastModifiedBy>
  <dcterms:created xsi:type="dcterms:W3CDTF">2016-09-22T13:10:44Z</dcterms:created>
  <dcterms:modified xsi:type="dcterms:W3CDTF">2023-02-02T13:30:21Z</dcterms:modified>
</cp:coreProperties>
</file>